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08CD5793-C3E0-4789-8870-C88109549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R13" i="1"/>
  <c r="V13" i="1" s="1"/>
  <c r="W13" i="1" s="1"/>
  <c r="T12" i="1"/>
  <c r="V12" i="1" s="1"/>
  <c r="X12" i="1" s="1"/>
  <c r="T11" i="1"/>
  <c r="V11" i="1" s="1"/>
  <c r="X11" i="1" s="1"/>
  <c r="T10" i="1"/>
  <c r="P10" i="1"/>
  <c r="O10" i="1"/>
  <c r="P9" i="1"/>
  <c r="V9" i="1" s="1"/>
  <c r="W9" i="1" s="1"/>
  <c r="T7" i="1"/>
  <c r="P7" i="1"/>
  <c r="O7" i="1"/>
  <c r="V7" i="1" s="1"/>
  <c r="T6" i="1"/>
  <c r="S6" i="1"/>
  <c r="R6" i="1"/>
  <c r="N6" i="1"/>
  <c r="N5" i="1"/>
  <c r="V4" i="1"/>
  <c r="V3" i="1"/>
  <c r="T2" i="1"/>
  <c r="O2" i="1"/>
  <c r="N2" i="1"/>
  <c r="V10" i="1" l="1"/>
  <c r="X10" i="1" s="1"/>
  <c r="V2" i="1"/>
  <c r="W2" i="1" s="1"/>
  <c r="V6" i="1"/>
  <c r="W6" i="1" s="1"/>
</calcChain>
</file>

<file path=xl/sharedStrings.xml><?xml version="1.0" encoding="utf-8"?>
<sst xmlns="http://schemas.openxmlformats.org/spreadsheetml/2006/main" count="162" uniqueCount="92">
  <si>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</si>
  <si>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</si>
  <si>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</si>
  <si>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</si>
  <si>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</si>
  <si>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</si>
  <si>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</si>
  <si>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</si>
  <si>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</si>
  <si>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</si>
  <si>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</si>
  <si>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</si>
  <si>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</si>
  <si>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</si>
  <si>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</si>
  <si>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</si>
  <si>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</si>
  <si>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</si>
  <si>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</si>
  <si>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</si>
  <si>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</si>
  <si>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</si>
  <si>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</si>
  <si>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</si>
  <si>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</si>
  <si>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</si>
  <si>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GDL, JAL</t>
  </si>
  <si>
    <t>PAGARE</t>
  </si>
  <si>
    <t>TRANSF</t>
  </si>
  <si>
    <t>PROGRAMAS</t>
  </si>
  <si>
    <t>TRABAJO SOCIAL</t>
  </si>
  <si>
    <t>PROFESIONISTA ESPECIALIZADO T. SOCIAL</t>
  </si>
  <si>
    <t>DIRECCION</t>
  </si>
  <si>
    <t xml:space="preserve">ZAIRA LILIBTH CASTILLON ROSALES </t>
  </si>
  <si>
    <t>DIRECTORA</t>
  </si>
  <si>
    <t xml:space="preserve">DELEG INST DE LA PPNNA        </t>
  </si>
  <si>
    <t>SARA ABB-HADASSA REYNA ZAMORA</t>
  </si>
  <si>
    <t>Fray Alcalde # 1220, Piso 1, Col. MirafloreSs</t>
  </si>
  <si>
    <t>ALIMENTOS, TRANSP. INT Y AUTOBUS</t>
  </si>
  <si>
    <t>ALIMENTOS, HOSPEDAJE, COMBUSTIBLE Y PEAJES</t>
  </si>
  <si>
    <t>ALIMENTOS,  COMBUSTIBLE Y PEAJES</t>
  </si>
  <si>
    <t>PRIV. EMILIANO ZAPATA #27-3 COL. SAN FCO</t>
  </si>
  <si>
    <t>108A</t>
  </si>
  <si>
    <t>VIERNES 10 OCTUBRE 2025</t>
  </si>
  <si>
    <t xml:space="preserve">Copal 4575, 44980 </t>
  </si>
  <si>
    <t>ASISTIR A REALIZAR UN VIDEO DEL CRIT</t>
  </si>
  <si>
    <t>108B</t>
  </si>
  <si>
    <t>PRESIDENCIA</t>
  </si>
  <si>
    <t>CLAUDIA MARICELA PEÑA GOMEZ</t>
  </si>
  <si>
    <t>PRESIDENTA</t>
  </si>
  <si>
    <t>108C</t>
  </si>
  <si>
    <t>COM SOC</t>
  </si>
  <si>
    <t>CARINA ELIZONDO GOMEZ</t>
  </si>
  <si>
    <t>COMUNICOLOGA</t>
  </si>
  <si>
    <t>°109</t>
  </si>
  <si>
    <t>TERESA GOMEZ BAUTISTA</t>
  </si>
  <si>
    <t>CANCELADO</t>
  </si>
  <si>
    <t>LUNES 13 OCTUBRE 2025</t>
  </si>
  <si>
    <t>EGRESO DE MENOR DE CENTRO ASISTENCIAL</t>
  </si>
  <si>
    <t>DEVUELTO 20/10/2025</t>
  </si>
  <si>
    <t>JONATHAN ALEXIS BERNAL RODRIGUEZ</t>
  </si>
  <si>
    <t>PROFESIONISTA ESPECIALIZADO ABOGADO</t>
  </si>
  <si>
    <t>LUNES 13 Y MARTES 14 OCTUBRE 2025</t>
  </si>
  <si>
    <t>OFICINAS GUB. AVRIAS</t>
  </si>
  <si>
    <t>REALIZAR DILIGENCIAS INTERPUESTA POR EL JUZGADO Y SEGUIMIENTO DE EXPEDIENTES</t>
  </si>
  <si>
    <t>DELEGADA</t>
  </si>
  <si>
    <t>MARIBEL ROJO RUIZ</t>
  </si>
  <si>
    <t>LUNES 20 OCTUBRE 2025</t>
  </si>
  <si>
    <t>AUDITORIO DIF JALISCO</t>
  </si>
  <si>
    <t>ASISTIR CONFERENCIA Y TRASLADO DE MENOR A VTA</t>
  </si>
  <si>
    <t>1 (1 DELEGADA/1 MENOR REG.)</t>
  </si>
  <si>
    <t>ELIAS AGUSTIN SOLANO RODRIGUEZ</t>
  </si>
  <si>
    <t>MIERCOLES 22 OCTUBRE 2025.</t>
  </si>
  <si>
    <t>REVISION DE DOCUMENTACION DE PROY 10</t>
  </si>
  <si>
    <t>JUEVES 30 OCTUBRE 2025</t>
  </si>
  <si>
    <t>JUZGADO DE LO FAMILIAR DEL ESTADO DE JAL</t>
  </si>
  <si>
    <t>CUMPLIR PREVENCIONES IMPUESTAS POR EL JUZGADO</t>
  </si>
  <si>
    <t>LIC. FABIOLA MORAN JIMENEZ</t>
  </si>
  <si>
    <t>PROFESIONISTA ESPECIALIZADO TRABAJO SOCIAL</t>
  </si>
  <si>
    <t>CITA MEDICA</t>
  </si>
  <si>
    <t>TRASLADO DE MENOR A CITA MEDICA</t>
  </si>
  <si>
    <t>2 (1 T.S./1 MENOR )</t>
  </si>
  <si>
    <t>LIC. ANAY CANDELARIA ARREDONDO ESQUEDA</t>
  </si>
  <si>
    <t>PROFESIONISTA ESPECIALIZADO B ABOGADO</t>
  </si>
  <si>
    <t>CASA DIA</t>
  </si>
  <si>
    <t xml:space="preserve">NICTE-HA PRISCILLA GUTIERREZ RAMIREZ </t>
  </si>
  <si>
    <t>COODINADORA DE CASA DIA</t>
  </si>
  <si>
    <t>LUNES 27 OCTUBRE 2025</t>
  </si>
  <si>
    <t>TRASLADO</t>
  </si>
  <si>
    <t>TRASLADO DE EMBAJADORA A CERTAMEN ESTATAL</t>
  </si>
  <si>
    <t>2 (1 COORDINADORA/1 EMBAJADORA )</t>
  </si>
  <si>
    <t>FECHA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</si>
</sst>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44" fontId="5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workbookViewId="0">
      <pane ySplit="1" topLeftCell="A2" activePane="bottomLeft" state="frozen"/>
      <selection pane="bottomLeft" activeCell="E14" sqref="E14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  <col min="27" max="27" width="15.140625" customWidth="1"/>
  </cols>
  <sheetData>
    <row r="1" spans="1:36" s="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91</v>
      </c>
      <c r="AB1"/>
      <c r="AC1"/>
      <c r="AD1"/>
    </row>
    <row r="2" spans="1:36" s="11" customFormat="1" ht="22.5" x14ac:dyDescent="0.25">
      <c r="A2" s="12" t="s">
        <v>42</v>
      </c>
      <c r="B2" s="8" t="s">
        <v>32</v>
      </c>
      <c r="C2" s="8" t="s">
        <v>32</v>
      </c>
      <c r="D2" s="8" t="s">
        <v>33</v>
      </c>
      <c r="E2" s="8" t="s">
        <v>34</v>
      </c>
      <c r="F2" s="8" t="s">
        <v>43</v>
      </c>
      <c r="G2" s="15" t="s">
        <v>44</v>
      </c>
      <c r="H2" s="15" t="s">
        <v>26</v>
      </c>
      <c r="I2" s="15" t="s">
        <v>18</v>
      </c>
      <c r="J2" s="16" t="s">
        <v>45</v>
      </c>
      <c r="K2" s="15">
        <v>2</v>
      </c>
      <c r="L2" s="13" t="s">
        <v>27</v>
      </c>
      <c r="M2" s="13" t="s">
        <v>28</v>
      </c>
      <c r="N2" s="17">
        <f>543+6000</f>
        <v>6543</v>
      </c>
      <c r="O2" s="17">
        <f>205+205+420+1022</f>
        <v>1852</v>
      </c>
      <c r="P2" s="17">
        <v>1055.5999999999999</v>
      </c>
      <c r="Q2" s="17"/>
      <c r="R2" s="17"/>
      <c r="S2" s="17"/>
      <c r="T2" s="17">
        <f>543*2</f>
        <v>1086</v>
      </c>
      <c r="U2" s="17"/>
      <c r="V2" s="17">
        <f t="shared" ref="V2:V4" si="0">SUM(O2:U2)</f>
        <v>3993.6</v>
      </c>
      <c r="W2" s="17">
        <f>N2-V2</f>
        <v>2549.4</v>
      </c>
      <c r="Y2" s="18">
        <v>46030</v>
      </c>
      <c r="AA2" s="19">
        <v>45960</v>
      </c>
    </row>
    <row r="3" spans="1:36" s="11" customFormat="1" ht="22.5" x14ac:dyDescent="0.25">
      <c r="A3" s="12" t="s">
        <v>46</v>
      </c>
      <c r="B3" s="8" t="s">
        <v>47</v>
      </c>
      <c r="C3" s="8" t="s">
        <v>32</v>
      </c>
      <c r="D3" s="8" t="s">
        <v>48</v>
      </c>
      <c r="E3" s="8" t="s">
        <v>49</v>
      </c>
      <c r="F3" s="8" t="s">
        <v>43</v>
      </c>
      <c r="G3" s="15" t="s">
        <v>44</v>
      </c>
      <c r="H3" s="15" t="s">
        <v>26</v>
      </c>
      <c r="I3" s="15" t="s">
        <v>18</v>
      </c>
      <c r="J3" s="16" t="s">
        <v>45</v>
      </c>
      <c r="K3" s="15">
        <v>1</v>
      </c>
      <c r="L3" s="13" t="s">
        <v>27</v>
      </c>
      <c r="M3" s="13" t="s">
        <v>28</v>
      </c>
      <c r="N3" s="17">
        <v>543</v>
      </c>
      <c r="O3" s="17"/>
      <c r="P3" s="17"/>
      <c r="Q3" s="17"/>
      <c r="R3" s="17"/>
      <c r="S3" s="17"/>
      <c r="T3" s="17">
        <v>543</v>
      </c>
      <c r="U3" s="17"/>
      <c r="V3" s="17">
        <f t="shared" si="0"/>
        <v>543</v>
      </c>
      <c r="W3" s="17"/>
      <c r="Y3" s="18"/>
      <c r="AA3" s="19">
        <v>45960</v>
      </c>
    </row>
    <row r="4" spans="1:36" s="11" customFormat="1" x14ac:dyDescent="0.25">
      <c r="A4" s="7" t="s">
        <v>50</v>
      </c>
      <c r="B4" s="8" t="s">
        <v>56</v>
      </c>
      <c r="C4" s="8" t="s">
        <v>51</v>
      </c>
      <c r="D4" s="8" t="s">
        <v>52</v>
      </c>
      <c r="E4" s="8" t="s">
        <v>53</v>
      </c>
      <c r="F4" s="8" t="s">
        <v>43</v>
      </c>
      <c r="G4" s="7" t="s">
        <v>44</v>
      </c>
      <c r="H4" s="9" t="s">
        <v>26</v>
      </c>
      <c r="I4" s="9" t="s">
        <v>40</v>
      </c>
      <c r="J4" s="9" t="s">
        <v>45</v>
      </c>
      <c r="K4" s="9">
        <v>1</v>
      </c>
      <c r="L4" s="9" t="s">
        <v>27</v>
      </c>
      <c r="M4" s="9" t="s">
        <v>28</v>
      </c>
      <c r="N4" s="10">
        <v>543</v>
      </c>
      <c r="O4" s="9"/>
      <c r="P4" s="9"/>
      <c r="Q4" s="9"/>
      <c r="R4" s="9"/>
      <c r="S4" s="9"/>
      <c r="T4" s="9"/>
      <c r="U4" s="9"/>
      <c r="V4" s="9">
        <f t="shared" si="0"/>
        <v>0</v>
      </c>
      <c r="W4" s="9"/>
      <c r="X4" s="9"/>
      <c r="Y4" s="9"/>
      <c r="Z4" s="9"/>
      <c r="AA4" s="19"/>
    </row>
    <row r="5" spans="1:36" s="11" customFormat="1" ht="30" customHeight="1" x14ac:dyDescent="0.25">
      <c r="A5" s="7" t="s">
        <v>54</v>
      </c>
      <c r="B5" s="8" t="s">
        <v>56</v>
      </c>
      <c r="C5" s="8" t="s">
        <v>35</v>
      </c>
      <c r="D5" s="8" t="s">
        <v>55</v>
      </c>
      <c r="E5" s="8" t="s">
        <v>56</v>
      </c>
      <c r="F5" s="8" t="s">
        <v>57</v>
      </c>
      <c r="G5" s="7" t="s">
        <v>41</v>
      </c>
      <c r="H5" s="9" t="s">
        <v>26</v>
      </c>
      <c r="I5" s="9" t="s">
        <v>39</v>
      </c>
      <c r="J5" s="9" t="s">
        <v>58</v>
      </c>
      <c r="K5" s="9">
        <v>1</v>
      </c>
      <c r="L5" s="9" t="s">
        <v>27</v>
      </c>
      <c r="M5" s="9" t="s">
        <v>28</v>
      </c>
      <c r="N5" s="10">
        <f>5416.5+610</f>
        <v>6026.5</v>
      </c>
      <c r="O5" s="9" t="s">
        <v>59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9"/>
    </row>
    <row r="6" spans="1:36" s="11" customFormat="1" ht="40.5" customHeight="1" x14ac:dyDescent="0.25">
      <c r="A6" s="12">
        <v>110</v>
      </c>
      <c r="B6" s="8" t="s">
        <v>32</v>
      </c>
      <c r="C6" s="8" t="s">
        <v>35</v>
      </c>
      <c r="D6" s="8" t="s">
        <v>60</v>
      </c>
      <c r="E6" s="8" t="s">
        <v>61</v>
      </c>
      <c r="F6" s="8" t="s">
        <v>62</v>
      </c>
      <c r="G6" s="15" t="s">
        <v>63</v>
      </c>
      <c r="H6" s="15" t="s">
        <v>26</v>
      </c>
      <c r="I6" s="15" t="s">
        <v>38</v>
      </c>
      <c r="J6" s="16" t="s">
        <v>64</v>
      </c>
      <c r="K6" s="15">
        <v>1</v>
      </c>
      <c r="L6" s="13" t="s">
        <v>27</v>
      </c>
      <c r="M6" s="13" t="s">
        <v>28</v>
      </c>
      <c r="N6" s="17">
        <f>3483+980</f>
        <v>4463</v>
      </c>
      <c r="O6" s="17"/>
      <c r="P6" s="17"/>
      <c r="Q6" s="17"/>
      <c r="R6" s="17">
        <f>870+870</f>
        <v>1740</v>
      </c>
      <c r="S6" s="17">
        <f>122.01+169.99+89.95+89.91+267.52+135.05</f>
        <v>874.43000000000006</v>
      </c>
      <c r="T6" s="17">
        <f>414*2</f>
        <v>828</v>
      </c>
      <c r="U6" s="17">
        <v>785</v>
      </c>
      <c r="V6" s="17">
        <f t="shared" ref="V6:V7" si="1">SUM(O6:U6)</f>
        <v>4227.43</v>
      </c>
      <c r="W6" s="17">
        <f>N6-V6</f>
        <v>235.56999999999971</v>
      </c>
      <c r="Y6" s="19">
        <v>45960</v>
      </c>
      <c r="AA6" s="19">
        <v>45960</v>
      </c>
    </row>
    <row r="7" spans="1:36" s="11" customFormat="1" ht="41.25" customHeight="1" x14ac:dyDescent="0.25">
      <c r="A7" s="12">
        <v>111</v>
      </c>
      <c r="B7" s="8" t="s">
        <v>32</v>
      </c>
      <c r="C7" s="8" t="s">
        <v>65</v>
      </c>
      <c r="D7" s="8" t="s">
        <v>66</v>
      </c>
      <c r="E7" s="8" t="s">
        <v>65</v>
      </c>
      <c r="F7" s="8" t="s">
        <v>67</v>
      </c>
      <c r="G7" s="15" t="s">
        <v>68</v>
      </c>
      <c r="H7" s="15" t="s">
        <v>26</v>
      </c>
      <c r="I7" s="15" t="s">
        <v>40</v>
      </c>
      <c r="J7" s="16" t="s">
        <v>69</v>
      </c>
      <c r="K7" s="15" t="s">
        <v>70</v>
      </c>
      <c r="L7" s="15" t="s">
        <v>22</v>
      </c>
      <c r="M7" s="15" t="s">
        <v>28</v>
      </c>
      <c r="N7" s="17">
        <v>5204.2700000000004</v>
      </c>
      <c r="O7" s="17">
        <f>410+1084+1022</f>
        <v>2516</v>
      </c>
      <c r="P7" s="17">
        <f>977.13+994.15</f>
        <v>1971.28</v>
      </c>
      <c r="Q7" s="17"/>
      <c r="R7" s="17"/>
      <c r="S7" s="17"/>
      <c r="T7" s="17">
        <f>109+392+218</f>
        <v>719</v>
      </c>
      <c r="U7" s="17"/>
      <c r="V7" s="17">
        <f t="shared" si="1"/>
        <v>5206.28</v>
      </c>
      <c r="W7" s="17"/>
      <c r="Y7" s="19">
        <v>45966</v>
      </c>
      <c r="AA7" s="19">
        <v>45960</v>
      </c>
    </row>
    <row r="8" spans="1:36" s="11" customFormat="1" x14ac:dyDescent="0.25">
      <c r="A8" s="7">
        <v>112</v>
      </c>
      <c r="B8" s="8" t="s">
        <v>56</v>
      </c>
      <c r="C8" s="8" t="s">
        <v>35</v>
      </c>
      <c r="D8" s="8" t="s">
        <v>71</v>
      </c>
      <c r="E8" s="8" t="s">
        <v>56</v>
      </c>
      <c r="F8" s="8" t="s">
        <v>67</v>
      </c>
      <c r="G8" s="7" t="s">
        <v>56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9"/>
    </row>
    <row r="9" spans="1:36" s="11" customFormat="1" ht="33.75" x14ac:dyDescent="0.25">
      <c r="A9" s="12">
        <v>113</v>
      </c>
      <c r="B9" s="8" t="s">
        <v>29</v>
      </c>
      <c r="C9" s="8" t="s">
        <v>30</v>
      </c>
      <c r="D9" s="8" t="s">
        <v>36</v>
      </c>
      <c r="E9" s="8" t="s">
        <v>31</v>
      </c>
      <c r="F9" s="8" t="s">
        <v>72</v>
      </c>
      <c r="G9" s="15" t="s">
        <v>37</v>
      </c>
      <c r="H9" s="15" t="s">
        <v>26</v>
      </c>
      <c r="I9" s="15" t="s">
        <v>38</v>
      </c>
      <c r="J9" s="16" t="s">
        <v>73</v>
      </c>
      <c r="K9" s="15">
        <v>1</v>
      </c>
      <c r="L9" s="13" t="s">
        <v>27</v>
      </c>
      <c r="M9" s="13" t="s">
        <v>28</v>
      </c>
      <c r="N9" s="17">
        <v>2608</v>
      </c>
      <c r="O9" s="17"/>
      <c r="P9" s="17">
        <f>1100.38+888.4</f>
        <v>1988.7800000000002</v>
      </c>
      <c r="Q9" s="17"/>
      <c r="R9" s="17"/>
      <c r="S9" s="17"/>
      <c r="T9" s="17">
        <v>414</v>
      </c>
      <c r="U9" s="17"/>
      <c r="V9" s="17">
        <f t="shared" ref="V9:V12" si="2">SUM(O9:U9)</f>
        <v>2402.7800000000002</v>
      </c>
      <c r="W9" s="17">
        <f>N9-V9</f>
        <v>205.2199999999998</v>
      </c>
      <c r="Y9" s="19">
        <v>45973</v>
      </c>
      <c r="AA9" s="19">
        <v>45958</v>
      </c>
    </row>
    <row r="10" spans="1:36" s="14" customFormat="1" ht="32.25" customHeight="1" x14ac:dyDescent="0.25">
      <c r="A10" s="12">
        <v>114</v>
      </c>
      <c r="B10" s="8" t="s">
        <v>32</v>
      </c>
      <c r="C10" s="8" t="s">
        <v>65</v>
      </c>
      <c r="D10" s="8" t="s">
        <v>66</v>
      </c>
      <c r="E10" s="8" t="s">
        <v>65</v>
      </c>
      <c r="F10" s="8" t="s">
        <v>74</v>
      </c>
      <c r="G10" s="15" t="s">
        <v>75</v>
      </c>
      <c r="H10" s="15" t="s">
        <v>26</v>
      </c>
      <c r="I10" s="15" t="s">
        <v>40</v>
      </c>
      <c r="J10" s="16" t="s">
        <v>76</v>
      </c>
      <c r="K10" s="15">
        <v>1</v>
      </c>
      <c r="L10" s="13" t="s">
        <v>27</v>
      </c>
      <c r="M10" s="13" t="s">
        <v>28</v>
      </c>
      <c r="N10" s="17">
        <v>5655</v>
      </c>
      <c r="O10" s="17">
        <f>205+664+205+306+664+205+205+306</f>
        <v>2760</v>
      </c>
      <c r="P10" s="17">
        <f>1200.59+1050.26</f>
        <v>2250.85</v>
      </c>
      <c r="Q10" s="17"/>
      <c r="R10" s="17"/>
      <c r="S10" s="17"/>
      <c r="T10" s="17">
        <f>414*2</f>
        <v>828</v>
      </c>
      <c r="U10" s="17"/>
      <c r="V10" s="17">
        <f t="shared" si="2"/>
        <v>5838.85</v>
      </c>
      <c r="W10" s="11"/>
      <c r="X10" s="17">
        <f>V10-N10</f>
        <v>183.85000000000036</v>
      </c>
      <c r="Y10" s="19">
        <v>45999</v>
      </c>
      <c r="Z10" s="11"/>
      <c r="AA10" s="19">
        <v>45960</v>
      </c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s="14" customFormat="1" ht="32.25" customHeight="1" x14ac:dyDescent="0.25">
      <c r="A11" s="12">
        <v>115</v>
      </c>
      <c r="B11" s="8" t="s">
        <v>32</v>
      </c>
      <c r="C11" s="8" t="s">
        <v>35</v>
      </c>
      <c r="D11" s="8" t="s">
        <v>77</v>
      </c>
      <c r="E11" s="8" t="s">
        <v>78</v>
      </c>
      <c r="F11" s="8" t="s">
        <v>74</v>
      </c>
      <c r="G11" s="15" t="s">
        <v>79</v>
      </c>
      <c r="H11" s="15" t="s">
        <v>26</v>
      </c>
      <c r="I11" s="15" t="s">
        <v>18</v>
      </c>
      <c r="J11" s="16" t="s">
        <v>80</v>
      </c>
      <c r="K11" s="15" t="s">
        <v>81</v>
      </c>
      <c r="L11" s="13" t="s">
        <v>27</v>
      </c>
      <c r="M11" s="13" t="s">
        <v>28</v>
      </c>
      <c r="N11" s="17">
        <v>1831</v>
      </c>
      <c r="O11" s="17"/>
      <c r="P11" s="17"/>
      <c r="Q11" s="17"/>
      <c r="R11" s="17"/>
      <c r="S11" s="17"/>
      <c r="T11" s="17">
        <f>218+392+218+218+218+392</f>
        <v>1656</v>
      </c>
      <c r="U11" s="17">
        <v>785</v>
      </c>
      <c r="V11" s="17">
        <f t="shared" si="2"/>
        <v>2441</v>
      </c>
      <c r="W11" s="17"/>
      <c r="X11" s="17">
        <f>V11-N11</f>
        <v>610</v>
      </c>
      <c r="Y11" s="19">
        <v>45990</v>
      </c>
      <c r="Z11" s="11"/>
      <c r="AA11" s="19">
        <v>45972</v>
      </c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s="14" customFormat="1" ht="32.25" customHeight="1" x14ac:dyDescent="0.25">
      <c r="A12" s="12">
        <v>116</v>
      </c>
      <c r="B12" s="8" t="s">
        <v>32</v>
      </c>
      <c r="C12" s="8" t="s">
        <v>35</v>
      </c>
      <c r="D12" s="8" t="s">
        <v>82</v>
      </c>
      <c r="E12" s="8" t="s">
        <v>83</v>
      </c>
      <c r="F12" s="8" t="s">
        <v>74</v>
      </c>
      <c r="G12" s="15" t="s">
        <v>79</v>
      </c>
      <c r="H12" s="15" t="s">
        <v>26</v>
      </c>
      <c r="I12" s="15" t="s">
        <v>18</v>
      </c>
      <c r="J12" s="16" t="s">
        <v>80</v>
      </c>
      <c r="K12" s="15">
        <v>1</v>
      </c>
      <c r="L12" s="13" t="s">
        <v>27</v>
      </c>
      <c r="M12" s="13" t="s">
        <v>28</v>
      </c>
      <c r="N12" s="17">
        <v>1308</v>
      </c>
      <c r="O12" s="17"/>
      <c r="P12" s="17"/>
      <c r="Q12" s="17"/>
      <c r="R12" s="17"/>
      <c r="S12" s="17"/>
      <c r="T12" s="17">
        <f>414*2</f>
        <v>828</v>
      </c>
      <c r="U12" s="17">
        <v>785</v>
      </c>
      <c r="V12" s="17">
        <f t="shared" si="2"/>
        <v>1613</v>
      </c>
      <c r="W12" s="17"/>
      <c r="X12" s="17">
        <f>V12-1308</f>
        <v>305</v>
      </c>
      <c r="Y12" s="19">
        <v>45990</v>
      </c>
      <c r="Z12" s="11"/>
      <c r="AA12" s="19">
        <v>45972</v>
      </c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s="14" customFormat="1" ht="32.25" customHeight="1" x14ac:dyDescent="0.25">
      <c r="A13" s="12">
        <v>117</v>
      </c>
      <c r="B13" s="8" t="s">
        <v>29</v>
      </c>
      <c r="C13" s="8" t="s">
        <v>84</v>
      </c>
      <c r="D13" s="8" t="s">
        <v>85</v>
      </c>
      <c r="E13" s="8" t="s">
        <v>86</v>
      </c>
      <c r="F13" s="8" t="s">
        <v>87</v>
      </c>
      <c r="G13" s="15" t="s">
        <v>88</v>
      </c>
      <c r="H13" s="15" t="s">
        <v>26</v>
      </c>
      <c r="I13" s="15" t="s">
        <v>38</v>
      </c>
      <c r="J13" s="16" t="s">
        <v>89</v>
      </c>
      <c r="K13" s="15" t="s">
        <v>90</v>
      </c>
      <c r="L13" s="13" t="s">
        <v>27</v>
      </c>
      <c r="M13" s="13" t="s">
        <v>28</v>
      </c>
      <c r="N13" s="17">
        <v>5315</v>
      </c>
      <c r="O13" s="17"/>
      <c r="P13" s="17"/>
      <c r="Q13" s="17"/>
      <c r="R13" s="17">
        <f>1740+458</f>
        <v>2198</v>
      </c>
      <c r="S13" s="17">
        <f>140.79+168.04+190.81+119.95</f>
        <v>619.59</v>
      </c>
      <c r="T13" s="17">
        <v>828</v>
      </c>
      <c r="U13" s="17"/>
      <c r="V13" s="17">
        <f>SUM(O13:U13)</f>
        <v>3645.59</v>
      </c>
      <c r="W13" s="17">
        <f>N13-V13</f>
        <v>1669.4099999999999</v>
      </c>
      <c r="X13" s="20"/>
      <c r="Y13" s="21">
        <v>46030</v>
      </c>
      <c r="Z13" s="20"/>
      <c r="AA13" s="19">
        <v>45960</v>
      </c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s="4" customFormat="1" ht="32.25" customHeight="1" x14ac:dyDescent="0.25">
      <c r="AA14"/>
      <c r="AB14"/>
      <c r="AC14"/>
      <c r="AD14"/>
      <c r="AE14"/>
      <c r="AF14"/>
      <c r="AG14"/>
      <c r="AH14"/>
      <c r="AI14"/>
      <c r="AJ14"/>
    </row>
    <row r="15" spans="1:36" s="4" customFormat="1" ht="32.25" customHeight="1" x14ac:dyDescent="0.25">
      <c r="AA15"/>
      <c r="AB15"/>
      <c r="AC15"/>
      <c r="AD15"/>
      <c r="AE15"/>
      <c r="AF15"/>
      <c r="AG15"/>
      <c r="AH15"/>
      <c r="AI15"/>
      <c r="AJ15"/>
    </row>
    <row r="16" spans="1:36" s="4" customFormat="1" ht="32.25" customHeight="1" x14ac:dyDescent="0.25">
      <c r="AA16"/>
      <c r="AB16"/>
      <c r="AC16"/>
      <c r="AD16"/>
      <c r="AE16"/>
      <c r="AF16"/>
      <c r="AG16"/>
      <c r="AH16"/>
      <c r="AI16"/>
      <c r="AJ16"/>
    </row>
    <row r="17" spans="1:36" s="4" customFormat="1" ht="32.25" customHeight="1" x14ac:dyDescent="0.25">
      <c r="AA17"/>
      <c r="AB17"/>
      <c r="AC17"/>
      <c r="AD17"/>
      <c r="AE17"/>
      <c r="AF17"/>
      <c r="AG17"/>
      <c r="AH17"/>
      <c r="AI17"/>
      <c r="AJ17"/>
    </row>
    <row r="18" spans="1:36" s="4" customFormat="1" ht="32.2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4" customFormat="1" ht="32.25" customHeight="1" x14ac:dyDescent="0.25">
      <c r="AA19"/>
      <c r="AB19"/>
      <c r="AC19"/>
      <c r="AD19"/>
      <c r="AE19"/>
      <c r="AF19"/>
      <c r="AG19"/>
      <c r="AH19"/>
      <c r="AI19"/>
      <c r="AJ19"/>
    </row>
    <row r="20" spans="1:36" s="4" customFormat="1" ht="32.25" customHeight="1" x14ac:dyDescent="0.25">
      <c r="AA20"/>
      <c r="AB20"/>
      <c r="AC20"/>
      <c r="AD20"/>
      <c r="AE20"/>
      <c r="AF20"/>
      <c r="AG20"/>
      <c r="AH20"/>
      <c r="AI20"/>
      <c r="AJ20"/>
    </row>
    <row r="22" spans="1:36" x14ac:dyDescent="0.25">
      <c r="G22" s="6"/>
    </row>
    <row r="23" spans="1:36" x14ac:dyDescent="0.25">
      <c r="G23" s="6"/>
    </row>
    <row r="24" spans="1:36" x14ac:dyDescent="0.25">
      <c r="G24" s="6"/>
    </row>
    <row r="25" spans="1:36" x14ac:dyDescent="0.25">
      <c r="G25" s="6"/>
    </row>
    <row r="26" spans="1:36" x14ac:dyDescent="0.25">
      <c r="G26" s="6"/>
    </row>
    <row r="27" spans="1:36" x14ac:dyDescent="0.25">
      <c r="G27" s="6"/>
    </row>
    <row r="28" spans="1:36" x14ac:dyDescent="0.25">
      <c r="G28" s="6"/>
    </row>
    <row r="29" spans="1:36" x14ac:dyDescent="0.25">
      <c r="G2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2026-05-12T18:56:03Z</dcterms:modified>
</cp:coreProperties>
</file>